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AIMEQUIP\ebook\calculation and Ebooks for website\"/>
    </mc:Choice>
  </mc:AlternateContent>
  <xr:revisionPtr revIDLastSave="0" documentId="13_ncr:1_{1B6AC691-68F1-4985-9D4A-EE1CBBA5BF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por" sheetId="1" r:id="rId1"/>
    <sheet name="Liquid" sheetId="2" r:id="rId2"/>
    <sheet name="2 Phase" sheetId="3" r:id="rId3"/>
    <sheet name="Table 5 for Xt, Fl" sheetId="4" r:id="rId4"/>
    <sheet name="Linear" sheetId="5" r:id="rId5"/>
    <sheet name="Equalpercentage" sheetId="6" r:id="rId6"/>
  </sheets>
  <definedNames>
    <definedName name="_xlnm.Print_Area" localSheetId="2">'2 Phase'!$A$1:$F$51</definedName>
    <definedName name="_xlnm.Print_Area" localSheetId="1">Liquid!$A$1:$E$25</definedName>
    <definedName name="_xlnm.Print_Area" localSheetId="0">Vapor!$A$1:$E$32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F31" i="3"/>
  <c r="F26" i="3"/>
  <c r="F29" i="3" s="1"/>
  <c r="F25" i="3"/>
  <c r="F28" i="3" s="1"/>
  <c r="F50" i="3"/>
  <c r="F46" i="3"/>
  <c r="F9" i="3"/>
  <c r="F12" i="3" s="1"/>
  <c r="F8" i="3"/>
  <c r="E24" i="2"/>
  <c r="E32" i="1"/>
  <c r="E20" i="2"/>
  <c r="E9" i="2"/>
  <c r="E12" i="2" s="1"/>
  <c r="E8" i="2"/>
  <c r="E28" i="1"/>
  <c r="E20" i="1"/>
  <c r="E18" i="1"/>
  <c r="E13" i="1"/>
  <c r="E16" i="1" s="1"/>
  <c r="E12" i="1"/>
  <c r="E15" i="1" s="1"/>
  <c r="F30" i="3" l="1"/>
  <c r="F24" i="3" s="1"/>
  <c r="F34" i="3" s="1"/>
  <c r="F35" i="3" s="1"/>
  <c r="F27" i="3"/>
  <c r="F10" i="3"/>
  <c r="F11" i="3"/>
  <c r="F13" i="3" s="1"/>
  <c r="F14" i="3" s="1"/>
  <c r="E10" i="2"/>
  <c r="E11" i="2"/>
  <c r="E13" i="2" s="1"/>
  <c r="E14" i="2" s="1"/>
  <c r="E19" i="2" s="1"/>
  <c r="E17" i="1"/>
  <c r="E11" i="1" s="1"/>
  <c r="E21" i="1" s="1"/>
  <c r="E22" i="1" s="1"/>
  <c r="E14" i="1"/>
  <c r="E27" i="1" l="1"/>
  <c r="E26" i="1"/>
  <c r="F38" i="3"/>
  <c r="F42" i="3" s="1"/>
  <c r="F44" i="3"/>
  <c r="F45" i="3"/>
  <c r="F43" i="3"/>
  <c r="E17" i="2"/>
  <c r="E18" i="2"/>
  <c r="E25" i="1"/>
</calcChain>
</file>

<file path=xl/sharedStrings.xml><?xml version="1.0" encoding="utf-8"?>
<sst xmlns="http://schemas.openxmlformats.org/spreadsheetml/2006/main" count="181" uniqueCount="53">
  <si>
    <t>Fluid</t>
  </si>
  <si>
    <t>Input</t>
  </si>
  <si>
    <t>Tag No.</t>
  </si>
  <si>
    <t>-</t>
  </si>
  <si>
    <t>P1</t>
  </si>
  <si>
    <t>Kg/cm2 g</t>
  </si>
  <si>
    <t>P2</t>
  </si>
  <si>
    <t>Kg/cm2 a</t>
  </si>
  <si>
    <t>Delta p</t>
  </si>
  <si>
    <t xml:space="preserve">Kg/cm2 </t>
  </si>
  <si>
    <t>kPa(a)</t>
  </si>
  <si>
    <t>kPa</t>
  </si>
  <si>
    <t>W</t>
  </si>
  <si>
    <t>kg/h</t>
  </si>
  <si>
    <t>X</t>
  </si>
  <si>
    <t>K(cp/cv)</t>
  </si>
  <si>
    <t>T1</t>
  </si>
  <si>
    <t>°C</t>
  </si>
  <si>
    <t>°K</t>
  </si>
  <si>
    <t>N8</t>
  </si>
  <si>
    <t>M</t>
  </si>
  <si>
    <t>K.Xt-2.142</t>
  </si>
  <si>
    <t>Y</t>
  </si>
  <si>
    <t>Cv</t>
  </si>
  <si>
    <t>Vendor calculated</t>
  </si>
  <si>
    <t>Vendor selected</t>
  </si>
  <si>
    <t>below 15 % difference IGC Cal. To Vendor Cal</t>
  </si>
  <si>
    <t>below 60% for Equal and 75% for Linear type difference IGC Cal. To Vendor sel.</t>
  </si>
  <si>
    <t>below 10% difference IGC Cal. To Vendor Cal.</t>
  </si>
  <si>
    <t>Vendor Cal. To Sel.</t>
  </si>
  <si>
    <t>Valve Characteristic</t>
  </si>
  <si>
    <t>Stem Travel %</t>
  </si>
  <si>
    <t>Valve % lift by Curve %</t>
  </si>
  <si>
    <t>Vendor Travel % checking</t>
  </si>
  <si>
    <t>from vendor sheet</t>
  </si>
  <si>
    <t>Liquid Control Valve</t>
  </si>
  <si>
    <t>SP.G</t>
  </si>
  <si>
    <t>2 Phase Control Valve</t>
  </si>
  <si>
    <t>Liquid phase</t>
  </si>
  <si>
    <t>Vendor calculated for Liquid</t>
  </si>
  <si>
    <t>Vapor phase</t>
  </si>
  <si>
    <t>Vendor calculated for Vapor</t>
  </si>
  <si>
    <t>Result</t>
  </si>
  <si>
    <t>Total Calculated Cv</t>
  </si>
  <si>
    <t>Vendor Selected Cv</t>
  </si>
  <si>
    <t>Vendor total Calculated Cv</t>
  </si>
  <si>
    <t>Defference between calculated Cv and vendor(%)</t>
  </si>
  <si>
    <r>
      <rPr>
        <b/>
        <sz val="16"/>
        <color rgb="FFFF0000"/>
        <rFont val="Times New Roman"/>
        <family val="1"/>
      </rPr>
      <t xml:space="preserve">Vapor </t>
    </r>
    <r>
      <rPr>
        <b/>
        <sz val="16"/>
        <color theme="1"/>
        <rFont val="Times New Roman"/>
        <family val="1"/>
      </rPr>
      <t>Control Valve</t>
    </r>
  </si>
  <si>
    <t>equal</t>
  </si>
  <si>
    <t xml:space="preserve">linear </t>
  </si>
  <si>
    <r>
      <t>Xt</t>
    </r>
    <r>
      <rPr>
        <b/>
        <sz val="6"/>
        <color rgb="FFFF0000"/>
        <rFont val="Times New Roman"/>
        <family val="1"/>
      </rPr>
      <t>(From Table5 of Exxon (in 4) )</t>
    </r>
  </si>
  <si>
    <r>
      <t>Xt</t>
    </r>
    <r>
      <rPr>
        <b/>
        <sz val="6"/>
        <color rgb="FFFF0000"/>
        <rFont val="Times New Roman"/>
        <family val="1"/>
      </rPr>
      <t>(From Table5 of Exxon (in sheet 4))</t>
    </r>
  </si>
  <si>
    <t>linear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</si>
</sst>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8"/>
      <name val="Times New Roman"/>
      <family val="1"/>
    </font>
    <font>
      <u/>
      <sz val="11"/>
      <color theme="10"/>
      <name val="Calibri"/>
      <family val="2"/>
      <charset val="178"/>
    </font>
    <font>
      <b/>
      <sz val="7"/>
      <name val="Times New Roman"/>
      <family val="1"/>
    </font>
    <font>
      <b/>
      <sz val="6"/>
      <color rgb="FFFF0000"/>
      <name val="Times New Roman"/>
      <family val="1"/>
    </font>
    <font>
      <sz val="7"/>
      <color theme="1"/>
      <name val="Times New Roman"/>
      <family val="1"/>
    </font>
    <font>
      <sz val="8"/>
      <color theme="1"/>
      <name val="Calibri"/>
      <family val="2"/>
      <charset val="178"/>
      <scheme val="minor"/>
    </font>
    <font>
      <u/>
      <sz val="8"/>
      <color theme="10"/>
      <name val="Calibri"/>
      <family val="2"/>
      <charset val="178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/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8" fillId="0" borderId="0" xfId="0" applyFont="1"/>
    <xf numFmtId="0" fontId="1" fillId="0" borderId="9" xfId="0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9" fillId="0" borderId="1" xfId="1" applyBorder="1" applyAlignment="1" applyProtection="1">
      <alignment horizontal="center"/>
    </xf>
    <xf numFmtId="0" fontId="9" fillId="0" borderId="1" xfId="1" applyBorder="1" applyAlignment="1" applyProtection="1">
      <alignment horizontal="center" vertical="center"/>
    </xf>
    <xf numFmtId="0" fontId="10" fillId="0" borderId="0" xfId="0" applyFont="1" applyAlignment="1">
      <alignment horizontal="right" vertical="center"/>
    </xf>
    <xf numFmtId="0" fontId="1" fillId="5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3" fillId="0" borderId="1" xfId="0" applyFont="1" applyBorder="1"/>
    <xf numFmtId="0" fontId="3" fillId="0" borderId="5" xfId="0" applyFont="1" applyBorder="1"/>
    <xf numFmtId="0" fontId="14" fillId="0" borderId="1" xfId="1" applyFont="1" applyBorder="1" applyAlignment="1" applyProtection="1">
      <alignment horizontal="center" vertical="center"/>
    </xf>
    <xf numFmtId="0" fontId="15" fillId="0" borderId="0" xfId="0" applyFont="1"/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64" fontId="15" fillId="6" borderId="1" xfId="0" applyNumberFormat="1" applyFont="1" applyFill="1" applyBorder="1"/>
    <xf numFmtId="0" fontId="15" fillId="5" borderId="1" xfId="0" applyFont="1" applyFill="1" applyBorder="1"/>
    <xf numFmtId="0" fontId="15" fillId="0" borderId="5" xfId="0" applyFont="1" applyBorder="1"/>
    <xf numFmtId="0" fontId="15" fillId="0" borderId="1" xfId="0" applyFont="1" applyBorder="1"/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textRotation="90"/>
    </xf>
    <xf numFmtId="0" fontId="5" fillId="7" borderId="0" xfId="0" applyFont="1" applyFill="1" applyAlignment="1">
      <alignment horizontal="center" vertical="center" textRotation="9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7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4">
    <dxf>
      <fill>
        <gradientFill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0F8D8D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45720</xdr:rowOff>
    </xdr:from>
    <xdr:to>
      <xdr:col>13</xdr:col>
      <xdr:colOff>478155</xdr:colOff>
      <xdr:row>27</xdr:row>
      <xdr:rowOff>112395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" y="45720"/>
          <a:ext cx="8372475" cy="50044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417195</xdr:colOff>
      <xdr:row>27</xdr:row>
      <xdr:rowOff>120015</xdr:rowOff>
    </xdr:from>
    <xdr:to>
      <xdr:col>12</xdr:col>
      <xdr:colOff>293370</xdr:colOff>
      <xdr:row>51</xdr:row>
      <xdr:rowOff>120015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6795" y="5057775"/>
          <a:ext cx="6581775" cy="43891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2" name="Picture 1" descr="Linear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3" name="Picture 2" descr="Equalpercentage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35"/>
  <sheetViews>
    <sheetView tabSelected="1" view="pageBreakPreview" zoomScaleSheetLayoutView="100" workbookViewId="0">
      <pane xSplit="4" topLeftCell="E1" activePane="topRight" state="frozen"/>
      <selection pane="topRight" activeCell="B34" sqref="B34:B35"/>
    </sheetView>
  </sheetViews>
  <sheetFormatPr defaultColWidth="11.6640625" defaultRowHeight="20.100000000000001" customHeight="1" x14ac:dyDescent="0.3"/>
  <cols>
    <col min="1" max="1" width="5.109375" style="1" customWidth="1"/>
    <col min="2" max="2" width="27" style="1" customWidth="1"/>
    <col min="3" max="3" width="28.44140625" style="1" customWidth="1"/>
    <col min="4" max="5" width="22" style="1" customWidth="1"/>
    <col min="6" max="16384" width="11.6640625" style="1"/>
  </cols>
  <sheetData>
    <row r="1" spans="1:5" ht="20.100000000000001" customHeight="1" x14ac:dyDescent="0.3">
      <c r="B1" s="2" t="s">
        <v>1</v>
      </c>
      <c r="C1" s="59" t="s">
        <v>47</v>
      </c>
      <c r="D1" s="59"/>
    </row>
    <row r="2" spans="1:5" ht="20.100000000000001" customHeight="1" x14ac:dyDescent="0.3">
      <c r="B2" s="10" t="s">
        <v>34</v>
      </c>
      <c r="C2" s="3" t="s">
        <v>0</v>
      </c>
      <c r="D2" s="4"/>
      <c r="E2" s="5"/>
    </row>
    <row r="3" spans="1:5" ht="20.100000000000001" customHeight="1" x14ac:dyDescent="0.3">
      <c r="B3"/>
      <c r="C3" s="3" t="s">
        <v>2</v>
      </c>
      <c r="D3" s="4" t="s">
        <v>3</v>
      </c>
      <c r="E3" s="5"/>
    </row>
    <row r="4" spans="1:5" ht="20.100000000000001" customHeight="1" x14ac:dyDescent="0.3">
      <c r="B4"/>
      <c r="C4" s="3" t="s">
        <v>12</v>
      </c>
      <c r="D4" s="4" t="s">
        <v>13</v>
      </c>
      <c r="E4" s="5">
        <v>3500</v>
      </c>
    </row>
    <row r="5" spans="1:5" ht="20.100000000000001" customHeight="1" x14ac:dyDescent="0.3">
      <c r="B5"/>
      <c r="C5" s="3" t="s">
        <v>4</v>
      </c>
      <c r="D5" s="4" t="s">
        <v>5</v>
      </c>
      <c r="E5" s="5">
        <v>12.5</v>
      </c>
    </row>
    <row r="6" spans="1:5" ht="20.100000000000001" customHeight="1" x14ac:dyDescent="0.3">
      <c r="B6"/>
      <c r="C6" s="3" t="s">
        <v>6</v>
      </c>
      <c r="D6" s="4" t="s">
        <v>5</v>
      </c>
      <c r="E6" s="5">
        <v>9.1</v>
      </c>
    </row>
    <row r="7" spans="1:5" ht="20.100000000000001" customHeight="1" x14ac:dyDescent="0.3">
      <c r="B7"/>
      <c r="C7" s="3" t="s">
        <v>20</v>
      </c>
      <c r="D7" s="4" t="s">
        <v>3</v>
      </c>
      <c r="E7" s="5">
        <v>18.02</v>
      </c>
    </row>
    <row r="8" spans="1:5" ht="20.100000000000001" customHeight="1" x14ac:dyDescent="0.3">
      <c r="B8"/>
      <c r="C8" s="3" t="s">
        <v>15</v>
      </c>
      <c r="D8" s="4" t="s">
        <v>3</v>
      </c>
      <c r="E8" s="5">
        <v>1.38</v>
      </c>
    </row>
    <row r="9" spans="1:5" ht="20.100000000000001" customHeight="1" x14ac:dyDescent="0.3">
      <c r="B9"/>
      <c r="C9" s="3" t="s">
        <v>16</v>
      </c>
      <c r="D9" s="4" t="s">
        <v>17</v>
      </c>
      <c r="E9" s="5">
        <v>184</v>
      </c>
    </row>
    <row r="10" spans="1:5" ht="20.100000000000001" customHeight="1" x14ac:dyDescent="0.3">
      <c r="A10" s="19"/>
      <c r="B10" s="25"/>
      <c r="C10" s="3" t="s">
        <v>51</v>
      </c>
      <c r="D10" s="4" t="s">
        <v>3</v>
      </c>
      <c r="E10" s="5">
        <v>0.7</v>
      </c>
    </row>
    <row r="11" spans="1:5" ht="20.100000000000001" customHeight="1" x14ac:dyDescent="0.3">
      <c r="B11"/>
      <c r="C11" s="3" t="s">
        <v>14</v>
      </c>
      <c r="D11" s="4" t="s">
        <v>3</v>
      </c>
      <c r="E11" s="8">
        <f>E17/E15</f>
        <v>0.25185185185185188</v>
      </c>
    </row>
    <row r="12" spans="1:5" ht="20.100000000000001" customHeight="1" x14ac:dyDescent="0.3">
      <c r="B12"/>
      <c r="C12" s="3" t="s">
        <v>4</v>
      </c>
      <c r="D12" s="4" t="s">
        <v>7</v>
      </c>
      <c r="E12" s="6">
        <f>E5+1</f>
        <v>13.5</v>
      </c>
    </row>
    <row r="13" spans="1:5" ht="20.100000000000001" customHeight="1" x14ac:dyDescent="0.3">
      <c r="B13"/>
      <c r="C13" s="3" t="s">
        <v>6</v>
      </c>
      <c r="D13" s="4" t="s">
        <v>7</v>
      </c>
      <c r="E13" s="6">
        <f>E6+1</f>
        <v>10.1</v>
      </c>
    </row>
    <row r="14" spans="1:5" ht="20.100000000000001" customHeight="1" x14ac:dyDescent="0.3">
      <c r="C14" s="3" t="s">
        <v>8</v>
      </c>
      <c r="D14" s="4" t="s">
        <v>9</v>
      </c>
      <c r="E14" s="3">
        <f>E12-E13</f>
        <v>3.4000000000000004</v>
      </c>
    </row>
    <row r="15" spans="1:5" ht="20.100000000000001" customHeight="1" x14ac:dyDescent="0.3">
      <c r="B15"/>
      <c r="C15" s="3" t="s">
        <v>4</v>
      </c>
      <c r="D15" s="4" t="s">
        <v>10</v>
      </c>
      <c r="E15" s="7">
        <f>E12*98.06</f>
        <v>1323.81</v>
      </c>
    </row>
    <row r="16" spans="1:5" ht="20.100000000000001" customHeight="1" x14ac:dyDescent="0.3">
      <c r="A16"/>
      <c r="B16"/>
      <c r="C16" s="3" t="s">
        <v>6</v>
      </c>
      <c r="D16" s="4" t="s">
        <v>10</v>
      </c>
      <c r="E16" s="7">
        <f>E13*98.06</f>
        <v>990.40599999999995</v>
      </c>
    </row>
    <row r="17" spans="1:5" ht="20.100000000000001" customHeight="1" x14ac:dyDescent="0.3">
      <c r="A17"/>
      <c r="B17"/>
      <c r="C17" s="3" t="s">
        <v>8</v>
      </c>
      <c r="D17" s="4" t="s">
        <v>11</v>
      </c>
      <c r="E17" s="7">
        <f>E15-E16</f>
        <v>333.404</v>
      </c>
    </row>
    <row r="18" spans="1:5" ht="20.100000000000001" customHeight="1" x14ac:dyDescent="0.3">
      <c r="A18"/>
      <c r="B18"/>
      <c r="C18" s="3" t="s">
        <v>16</v>
      </c>
      <c r="D18" s="4" t="s">
        <v>18</v>
      </c>
      <c r="E18" s="3">
        <f>E9+273</f>
        <v>457</v>
      </c>
    </row>
    <row r="19" spans="1:5" ht="20.100000000000001" customHeight="1" x14ac:dyDescent="0.3">
      <c r="A19"/>
      <c r="B19"/>
      <c r="C19" s="3" t="s">
        <v>19</v>
      </c>
      <c r="D19" s="4" t="s">
        <v>3</v>
      </c>
      <c r="E19" s="3">
        <v>0.94799999999999995</v>
      </c>
    </row>
    <row r="20" spans="1:5" ht="20.100000000000001" customHeight="1" x14ac:dyDescent="0.3">
      <c r="A20"/>
      <c r="B20"/>
      <c r="C20" s="3" t="s">
        <v>21</v>
      </c>
      <c r="D20" s="4"/>
      <c r="E20" s="8">
        <f>2.142*E10*E8</f>
        <v>2.0691719999999996</v>
      </c>
    </row>
    <row r="21" spans="1:5" ht="20.100000000000001" customHeight="1" x14ac:dyDescent="0.3">
      <c r="A21"/>
      <c r="B21"/>
      <c r="C21" s="3" t="s">
        <v>22</v>
      </c>
      <c r="D21" s="4"/>
      <c r="E21" s="8">
        <f>1-E11/E20</f>
        <v>0.87828375221980004</v>
      </c>
    </row>
    <row r="22" spans="1:5" ht="20.100000000000001" customHeight="1" thickBot="1" x14ac:dyDescent="0.35">
      <c r="A22"/>
      <c r="B22" s="13"/>
      <c r="C22" s="11" t="s">
        <v>23</v>
      </c>
      <c r="D22" s="9"/>
      <c r="E22" s="12">
        <f>(E4/(E19*E15*E21))*(E18/(E7*E11))^0.5</f>
        <v>31.864516528537521</v>
      </c>
    </row>
    <row r="23" spans="1:5" ht="20.100000000000001" customHeight="1" thickTop="1" x14ac:dyDescent="0.3">
      <c r="A23"/>
      <c r="B23"/>
      <c r="C23" s="52" t="s">
        <v>24</v>
      </c>
      <c r="D23" s="53"/>
      <c r="E23" s="21">
        <v>32</v>
      </c>
    </row>
    <row r="24" spans="1:5" ht="20.100000000000001" customHeight="1" thickBot="1" x14ac:dyDescent="0.35">
      <c r="A24"/>
      <c r="B24"/>
      <c r="C24" s="54" t="s">
        <v>25</v>
      </c>
      <c r="D24" s="55"/>
      <c r="E24" s="22">
        <v>60</v>
      </c>
    </row>
    <row r="25" spans="1:5" ht="20.100000000000001" customHeight="1" thickTop="1" x14ac:dyDescent="0.3">
      <c r="A25" s="50" t="s">
        <v>42</v>
      </c>
      <c r="B25" s="56" t="s">
        <v>26</v>
      </c>
      <c r="C25" s="57"/>
      <c r="D25" s="58"/>
      <c r="E25" s="20" t="b">
        <f>IF((ABS(E22-E23)/E22)*100&gt;15,"worning",TRUE)</f>
        <v>1</v>
      </c>
    </row>
    <row r="26" spans="1:5" ht="20.100000000000001" customHeight="1" x14ac:dyDescent="0.3">
      <c r="A26" s="51"/>
      <c r="B26" s="61" t="s">
        <v>27</v>
      </c>
      <c r="C26" s="62"/>
      <c r="D26" s="63"/>
      <c r="E26" s="18" t="b">
        <f>IF(E29="Equal",IF(E22&gt;0.6*E24,"worning",TRUE),IF(E22&gt;0.75*E24,"worning",TRUE))</f>
        <v>1</v>
      </c>
    </row>
    <row r="27" spans="1:5" ht="20.100000000000001" customHeight="1" x14ac:dyDescent="0.3">
      <c r="A27" s="51"/>
      <c r="B27" s="56" t="s">
        <v>28</v>
      </c>
      <c r="C27" s="57"/>
      <c r="D27" s="58"/>
      <c r="E27" s="3" t="b">
        <f>IF((ABS(E22-E23)/E22)*100&gt;10,"worning",TRUE)</f>
        <v>1</v>
      </c>
    </row>
    <row r="28" spans="1:5" ht="20.100000000000001" customHeight="1" x14ac:dyDescent="0.3">
      <c r="A28" s="51"/>
      <c r="B28" s="60" t="s">
        <v>29</v>
      </c>
      <c r="C28" s="60"/>
      <c r="D28" s="60"/>
      <c r="E28" s="8">
        <f>E23/E24</f>
        <v>0.53333333333333333</v>
      </c>
    </row>
    <row r="29" spans="1:5" ht="20.100000000000001" customHeight="1" x14ac:dyDescent="0.3">
      <c r="A29" s="51"/>
      <c r="B29" s="56" t="s">
        <v>30</v>
      </c>
      <c r="C29" s="57"/>
      <c r="D29" s="58"/>
      <c r="E29" s="17"/>
    </row>
    <row r="30" spans="1:5" ht="20.100000000000001" customHeight="1" x14ac:dyDescent="0.3">
      <c r="A30" s="51"/>
      <c r="B30" s="16" t="s">
        <v>31</v>
      </c>
      <c r="C30" s="23" t="s">
        <v>49</v>
      </c>
      <c r="D30" s="24" t="s">
        <v>48</v>
      </c>
      <c r="E30" s="17"/>
    </row>
    <row r="31" spans="1:5" ht="20.100000000000001" customHeight="1" x14ac:dyDescent="0.3">
      <c r="A31" s="51"/>
      <c r="B31" s="60" t="s">
        <v>32</v>
      </c>
      <c r="C31" s="60"/>
      <c r="D31" s="60"/>
      <c r="E31" s="5"/>
    </row>
    <row r="32" spans="1:5" ht="20.100000000000001" customHeight="1" x14ac:dyDescent="0.3">
      <c r="A32" s="51"/>
      <c r="B32" s="60" t="s">
        <v>33</v>
      </c>
      <c r="C32" s="60"/>
      <c r="D32" s="60"/>
      <c r="E32" s="3" t="e">
        <f>IF((ABS(E30-E31)/E30)*100&gt;10,"worning",TRUE)</f>
        <v>#DIV/0!</v>
      </c>
    </row>
    <row r="34" spans="2:2" ht="20.100000000000001" customHeight="1" x14ac:dyDescent="0.3">
      <c r="B34" s="1" t="s">
        <v>52</v>
      </c>
    </row>
    <row r="35" spans="2:2" ht="20.100000000000001" customHeight="1" x14ac:dyDescent="0.3">
      <c r="B35" s="1" t="s">
        <v>48</v>
      </c>
    </row>
  </sheetData>
  <dataConsolidate/>
  <mergeCells count="11">
    <mergeCell ref="A25:A32"/>
    <mergeCell ref="C23:D23"/>
    <mergeCell ref="C24:D24"/>
    <mergeCell ref="B25:D25"/>
    <mergeCell ref="C1:D1"/>
    <mergeCell ref="B28:D28"/>
    <mergeCell ref="B29:D29"/>
    <mergeCell ref="B31:D31"/>
    <mergeCell ref="B32:D32"/>
    <mergeCell ref="B26:D26"/>
    <mergeCell ref="B27:D27"/>
  </mergeCells>
  <conditionalFormatting sqref="E25:E27 E32">
    <cfRule type="cellIs" dxfId="3" priority="4" operator="equal">
      <formula>"worning"</formula>
    </cfRule>
  </conditionalFormatting>
  <dataValidations count="1">
    <dataValidation type="list" operator="equal" allowBlank="1" showInputMessage="1" showErrorMessage="1" sqref="E29" xr:uid="{00000000-0002-0000-0000-000000000000}">
      <formula1>#REF!</formula1>
    </dataValidation>
  </dataValidations>
  <hyperlinks>
    <hyperlink ref="C30" location="Linear!A1" display="linear " xr:uid="{00000000-0004-0000-0000-000000000000}"/>
    <hyperlink ref="D30" location="Equalpercentage!A1" display="equal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E27"/>
  <sheetViews>
    <sheetView view="pageBreakPreview" zoomScaleSheetLayoutView="100" workbookViewId="0">
      <pane xSplit="4" topLeftCell="E1" activePane="topRight" state="frozen"/>
      <selection pane="topRight" activeCell="C7" sqref="C7"/>
    </sheetView>
  </sheetViews>
  <sheetFormatPr defaultColWidth="11.6640625" defaultRowHeight="20.100000000000001" customHeight="1" x14ac:dyDescent="0.3"/>
  <cols>
    <col min="1" max="1" width="5.109375" style="1" customWidth="1"/>
    <col min="2" max="5" width="22" style="1" customWidth="1"/>
    <col min="6" max="16384" width="11.6640625" style="1"/>
  </cols>
  <sheetData>
    <row r="1" spans="1:5" ht="20.100000000000001" customHeight="1" x14ac:dyDescent="0.3">
      <c r="B1" s="2" t="s">
        <v>1</v>
      </c>
      <c r="C1" s="64" t="s">
        <v>35</v>
      </c>
      <c r="D1" s="64"/>
      <c r="E1"/>
    </row>
    <row r="2" spans="1:5" ht="20.100000000000001" customHeight="1" x14ac:dyDescent="0.3">
      <c r="B2" s="10" t="s">
        <v>34</v>
      </c>
      <c r="C2" s="3" t="s">
        <v>0</v>
      </c>
      <c r="D2"/>
      <c r="E2"/>
    </row>
    <row r="3" spans="1:5" ht="20.100000000000001" customHeight="1" x14ac:dyDescent="0.3">
      <c r="C3" s="3" t="s">
        <v>2</v>
      </c>
      <c r="D3" s="4" t="s">
        <v>3</v>
      </c>
      <c r="E3" s="5"/>
    </row>
    <row r="4" spans="1:5" ht="20.100000000000001" customHeight="1" x14ac:dyDescent="0.3">
      <c r="B4"/>
      <c r="C4" s="3" t="s">
        <v>12</v>
      </c>
      <c r="D4" s="4" t="s">
        <v>13</v>
      </c>
      <c r="E4" s="5">
        <v>35000</v>
      </c>
    </row>
    <row r="5" spans="1:5" ht="20.100000000000001" customHeight="1" x14ac:dyDescent="0.3">
      <c r="B5"/>
      <c r="C5" s="3" t="s">
        <v>4</v>
      </c>
      <c r="D5" s="4" t="s">
        <v>5</v>
      </c>
      <c r="E5" s="5">
        <v>45</v>
      </c>
    </row>
    <row r="6" spans="1:5" ht="20.100000000000001" customHeight="1" x14ac:dyDescent="0.3">
      <c r="B6"/>
      <c r="C6" s="3" t="s">
        <v>6</v>
      </c>
      <c r="D6" s="4" t="s">
        <v>5</v>
      </c>
      <c r="E6" s="5">
        <v>40</v>
      </c>
    </row>
    <row r="7" spans="1:5" ht="20.100000000000001" customHeight="1" x14ac:dyDescent="0.3">
      <c r="B7"/>
      <c r="C7" s="3" t="s">
        <v>36</v>
      </c>
      <c r="D7" s="4" t="s">
        <v>3</v>
      </c>
      <c r="E7" s="5">
        <v>0.75</v>
      </c>
    </row>
    <row r="8" spans="1:5" ht="20.100000000000001" customHeight="1" x14ac:dyDescent="0.3">
      <c r="B8"/>
      <c r="C8" s="3" t="s">
        <v>4</v>
      </c>
      <c r="D8" s="4" t="s">
        <v>7</v>
      </c>
      <c r="E8" s="6">
        <f>E5+1</f>
        <v>46</v>
      </c>
    </row>
    <row r="9" spans="1:5" ht="20.100000000000001" customHeight="1" x14ac:dyDescent="0.3">
      <c r="B9"/>
      <c r="C9" s="3" t="s">
        <v>6</v>
      </c>
      <c r="D9" s="4" t="s">
        <v>7</v>
      </c>
      <c r="E9" s="6">
        <f>E6+1</f>
        <v>41</v>
      </c>
    </row>
    <row r="10" spans="1:5" ht="20.100000000000001" customHeight="1" x14ac:dyDescent="0.3">
      <c r="C10" s="3" t="s">
        <v>8</v>
      </c>
      <c r="D10" s="4" t="s">
        <v>9</v>
      </c>
      <c r="E10" s="3">
        <f>E8-E9</f>
        <v>5</v>
      </c>
    </row>
    <row r="11" spans="1:5" ht="20.100000000000001" customHeight="1" x14ac:dyDescent="0.3">
      <c r="B11"/>
      <c r="C11" s="3" t="s">
        <v>4</v>
      </c>
      <c r="D11" s="4" t="s">
        <v>10</v>
      </c>
      <c r="E11" s="7">
        <f>E8*98.06</f>
        <v>4510.76</v>
      </c>
    </row>
    <row r="12" spans="1:5" ht="20.100000000000001" customHeight="1" x14ac:dyDescent="0.3">
      <c r="A12"/>
      <c r="B12"/>
      <c r="C12" s="3" t="s">
        <v>6</v>
      </c>
      <c r="D12" s="4" t="s">
        <v>10</v>
      </c>
      <c r="E12" s="7">
        <f>E9*98.06</f>
        <v>4020.46</v>
      </c>
    </row>
    <row r="13" spans="1:5" ht="20.100000000000001" customHeight="1" x14ac:dyDescent="0.3">
      <c r="A13"/>
      <c r="B13"/>
      <c r="C13" s="3" t="s">
        <v>8</v>
      </c>
      <c r="D13" s="4" t="s">
        <v>11</v>
      </c>
      <c r="E13" s="7">
        <f>E11-E12</f>
        <v>490.30000000000018</v>
      </c>
    </row>
    <row r="14" spans="1:5" ht="20.100000000000001" customHeight="1" thickBot="1" x14ac:dyDescent="0.35">
      <c r="A14"/>
      <c r="B14" s="13"/>
      <c r="C14" s="11" t="s">
        <v>23</v>
      </c>
      <c r="D14" s="9"/>
      <c r="E14" s="12">
        <f>E4*((E7/E13)^0.5)/(0.0865*E7*1000)</f>
        <v>21.100383980217568</v>
      </c>
    </row>
    <row r="15" spans="1:5" ht="20.100000000000001" customHeight="1" thickTop="1" x14ac:dyDescent="0.3">
      <c r="A15"/>
      <c r="B15"/>
      <c r="C15" s="52" t="s">
        <v>24</v>
      </c>
      <c r="D15" s="53"/>
      <c r="E15" s="21">
        <v>22</v>
      </c>
    </row>
    <row r="16" spans="1:5" ht="20.100000000000001" customHeight="1" x14ac:dyDescent="0.3">
      <c r="A16"/>
      <c r="C16" s="54" t="s">
        <v>25</v>
      </c>
      <c r="D16" s="55"/>
      <c r="E16" s="26">
        <v>40</v>
      </c>
    </row>
    <row r="17" spans="1:5" ht="20.100000000000001" customHeight="1" x14ac:dyDescent="0.3">
      <c r="A17" s="50" t="s">
        <v>42</v>
      </c>
      <c r="B17" s="56" t="s">
        <v>26</v>
      </c>
      <c r="C17" s="57"/>
      <c r="D17" s="58"/>
      <c r="E17" s="3" t="b">
        <f>IF((ABS(E14-E15)/E14)*100&gt;15,"worning",TRUE)</f>
        <v>1</v>
      </c>
    </row>
    <row r="18" spans="1:5" ht="20.100000000000001" customHeight="1" x14ac:dyDescent="0.3">
      <c r="A18" s="51"/>
      <c r="B18" s="65" t="s">
        <v>27</v>
      </c>
      <c r="C18" s="65"/>
      <c r="D18" s="65"/>
      <c r="E18" s="3" t="b">
        <f>IF(E21="Equal",IF(E14&gt;0.6*E16,"worning",TRUE),IF(E14&gt;0.75*E16,"worning",TRUE))</f>
        <v>1</v>
      </c>
    </row>
    <row r="19" spans="1:5" ht="20.100000000000001" customHeight="1" x14ac:dyDescent="0.3">
      <c r="A19" s="51"/>
      <c r="B19" s="56" t="s">
        <v>28</v>
      </c>
      <c r="C19" s="57"/>
      <c r="D19" s="58"/>
      <c r="E19" s="3" t="b">
        <f>IF((ABS(E14-E15)/E14)*100&gt;10,"worning",TRUE)</f>
        <v>1</v>
      </c>
    </row>
    <row r="20" spans="1:5" ht="20.100000000000001" customHeight="1" x14ac:dyDescent="0.3">
      <c r="A20" s="51"/>
      <c r="B20" s="60" t="s">
        <v>29</v>
      </c>
      <c r="C20" s="60"/>
      <c r="D20" s="60"/>
      <c r="E20" s="8">
        <f>E15/E16</f>
        <v>0.55000000000000004</v>
      </c>
    </row>
    <row r="21" spans="1:5" ht="20.100000000000001" customHeight="1" x14ac:dyDescent="0.3">
      <c r="A21" s="51"/>
      <c r="B21" s="60" t="s">
        <v>30</v>
      </c>
      <c r="C21" s="60"/>
      <c r="D21" s="60"/>
      <c r="E21" s="17"/>
    </row>
    <row r="22" spans="1:5" ht="20.100000000000001" customHeight="1" x14ac:dyDescent="0.3">
      <c r="A22" s="51"/>
      <c r="B22" s="16" t="s">
        <v>31</v>
      </c>
      <c r="C22" s="23" t="s">
        <v>49</v>
      </c>
      <c r="D22" s="24" t="s">
        <v>48</v>
      </c>
      <c r="E22" s="17"/>
    </row>
    <row r="23" spans="1:5" ht="20.100000000000001" customHeight="1" x14ac:dyDescent="0.3">
      <c r="A23" s="51"/>
      <c r="B23" s="60" t="s">
        <v>32</v>
      </c>
      <c r="C23" s="60"/>
      <c r="D23" s="60"/>
      <c r="E23" s="5"/>
    </row>
    <row r="24" spans="1:5" ht="20.100000000000001" customHeight="1" x14ac:dyDescent="0.3">
      <c r="A24" s="51"/>
      <c r="B24" s="60" t="s">
        <v>33</v>
      </c>
      <c r="C24" s="60"/>
      <c r="D24" s="60"/>
      <c r="E24" s="3" t="e">
        <f>IF((ABS(E22-E23)/E22)*100&gt;10,"worning",TRUE)</f>
        <v>#DIV/0!</v>
      </c>
    </row>
    <row r="26" spans="1:5" ht="20.100000000000001" customHeight="1" x14ac:dyDescent="0.3">
      <c r="B26" s="1" t="s">
        <v>52</v>
      </c>
    </row>
    <row r="27" spans="1:5" ht="20.100000000000001" customHeight="1" x14ac:dyDescent="0.3">
      <c r="B27" s="1" t="s">
        <v>48</v>
      </c>
    </row>
  </sheetData>
  <mergeCells count="11">
    <mergeCell ref="A17:A24"/>
    <mergeCell ref="C1:D1"/>
    <mergeCell ref="B24:D24"/>
    <mergeCell ref="B23:D23"/>
    <mergeCell ref="B21:D21"/>
    <mergeCell ref="B20:D20"/>
    <mergeCell ref="C15:D15"/>
    <mergeCell ref="C16:D16"/>
    <mergeCell ref="B17:D17"/>
    <mergeCell ref="B19:D19"/>
    <mergeCell ref="B18:D18"/>
  </mergeCells>
  <conditionalFormatting sqref="E17:E19">
    <cfRule type="cellIs" dxfId="2" priority="4" operator="equal">
      <formula>"worning"</formula>
    </cfRule>
  </conditionalFormatting>
  <conditionalFormatting sqref="E24">
    <cfRule type="cellIs" dxfId="1" priority="1" operator="equal">
      <formula>"worning"</formula>
    </cfRule>
  </conditionalFormatting>
  <dataValidations count="1">
    <dataValidation type="list" operator="equal" allowBlank="1" showInputMessage="1" showErrorMessage="1" sqref="E21" xr:uid="{00000000-0002-0000-0100-000000000000}">
      <formula1>$A$29:$A$30</formula1>
    </dataValidation>
  </dataValidations>
  <hyperlinks>
    <hyperlink ref="C22" location="Linear!A1" display="linear " xr:uid="{00000000-0004-0000-0100-000000000000}"/>
    <hyperlink ref="D22" location="Equalpercentage!A1" display="equal" xr:uid="{00000000-0004-0000-0100-000001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54"/>
  <sheetViews>
    <sheetView view="pageBreakPreview" zoomScale="60" workbookViewId="0">
      <selection activeCell="K18" sqref="K18"/>
    </sheetView>
  </sheetViews>
  <sheetFormatPr defaultColWidth="11.6640625" defaultRowHeight="20.100000000000001" customHeight="1" x14ac:dyDescent="0.3"/>
  <cols>
    <col min="1" max="1" width="11.6640625" style="1"/>
    <col min="2" max="2" width="8.6640625" style="1" customWidth="1"/>
    <col min="3" max="3" width="9.5546875" style="1" customWidth="1"/>
    <col min="4" max="4" width="32" style="1" customWidth="1"/>
    <col min="5" max="5" width="32" style="32" customWidth="1"/>
    <col min="6" max="6" width="32" style="36" customWidth="1"/>
    <col min="7" max="16384" width="11.6640625" style="1"/>
  </cols>
  <sheetData>
    <row r="1" spans="1:6" ht="20.100000000000001" customHeight="1" x14ac:dyDescent="0.3">
      <c r="D1" s="68" t="s">
        <v>37</v>
      </c>
      <c r="E1" s="68"/>
    </row>
    <row r="2" spans="1:6" ht="20.100000000000001" customHeight="1" x14ac:dyDescent="0.3">
      <c r="C2" s="71" t="s">
        <v>38</v>
      </c>
      <c r="D2" s="49" t="s">
        <v>0</v>
      </c>
      <c r="E2" s="48"/>
      <c r="F2" s="37"/>
    </row>
    <row r="3" spans="1:6" ht="20.100000000000001" customHeight="1" x14ac:dyDescent="0.3">
      <c r="A3" s="66" t="s">
        <v>1</v>
      </c>
      <c r="B3" s="66"/>
      <c r="C3" s="71"/>
      <c r="D3" s="31" t="s">
        <v>2</v>
      </c>
      <c r="E3" s="4" t="s">
        <v>3</v>
      </c>
      <c r="F3" s="37"/>
    </row>
    <row r="4" spans="1:6" ht="20.100000000000001" customHeight="1" x14ac:dyDescent="0.3">
      <c r="A4" s="67" t="s">
        <v>34</v>
      </c>
      <c r="B4" s="67"/>
      <c r="C4" s="71"/>
      <c r="D4" s="31" t="s">
        <v>12</v>
      </c>
      <c r="E4" s="4" t="s">
        <v>13</v>
      </c>
      <c r="F4" s="37">
        <v>25000</v>
      </c>
    </row>
    <row r="5" spans="1:6" ht="20.100000000000001" customHeight="1" x14ac:dyDescent="0.3">
      <c r="C5" s="71"/>
      <c r="D5" s="31" t="s">
        <v>4</v>
      </c>
      <c r="E5" s="4" t="s">
        <v>5</v>
      </c>
      <c r="F5" s="37">
        <v>40</v>
      </c>
    </row>
    <row r="6" spans="1:6" ht="20.100000000000001" customHeight="1" x14ac:dyDescent="0.3">
      <c r="C6" s="71"/>
      <c r="D6" s="31" t="s">
        <v>6</v>
      </c>
      <c r="E6" s="4" t="s">
        <v>5</v>
      </c>
      <c r="F6" s="37">
        <v>35</v>
      </c>
    </row>
    <row r="7" spans="1:6" ht="20.100000000000001" customHeight="1" x14ac:dyDescent="0.3">
      <c r="C7" s="71"/>
      <c r="D7" s="31" t="s">
        <v>36</v>
      </c>
      <c r="E7" s="4" t="s">
        <v>3</v>
      </c>
      <c r="F7" s="37">
        <v>0.85</v>
      </c>
    </row>
    <row r="8" spans="1:6" ht="20.100000000000001" customHeight="1" x14ac:dyDescent="0.3">
      <c r="C8" s="71"/>
      <c r="D8" s="31" t="s">
        <v>4</v>
      </c>
      <c r="E8" s="4" t="s">
        <v>7</v>
      </c>
      <c r="F8" s="38">
        <f>F5+1</f>
        <v>41</v>
      </c>
    </row>
    <row r="9" spans="1:6" ht="20.100000000000001" customHeight="1" x14ac:dyDescent="0.3">
      <c r="C9" s="71"/>
      <c r="D9" s="31" t="s">
        <v>6</v>
      </c>
      <c r="E9" s="4" t="s">
        <v>7</v>
      </c>
      <c r="F9" s="38">
        <f>F6+1</f>
        <v>36</v>
      </c>
    </row>
    <row r="10" spans="1:6" ht="20.100000000000001" customHeight="1" x14ac:dyDescent="0.3">
      <c r="C10" s="71"/>
      <c r="D10" s="31" t="s">
        <v>8</v>
      </c>
      <c r="E10" s="4" t="s">
        <v>9</v>
      </c>
      <c r="F10" s="39">
        <f>F8-F9</f>
        <v>5</v>
      </c>
    </row>
    <row r="11" spans="1:6" ht="20.100000000000001" customHeight="1" x14ac:dyDescent="0.3">
      <c r="C11" s="71"/>
      <c r="D11" s="31" t="s">
        <v>4</v>
      </c>
      <c r="E11" s="4" t="s">
        <v>10</v>
      </c>
      <c r="F11" s="40">
        <f>F8*98.06</f>
        <v>4020.46</v>
      </c>
    </row>
    <row r="12" spans="1:6" ht="20.100000000000001" customHeight="1" x14ac:dyDescent="0.3">
      <c r="C12" s="71"/>
      <c r="D12" s="31" t="s">
        <v>6</v>
      </c>
      <c r="E12" s="4" t="s">
        <v>10</v>
      </c>
      <c r="F12" s="40">
        <f>F9*98.06</f>
        <v>3530.16</v>
      </c>
    </row>
    <row r="13" spans="1:6" ht="20.100000000000001" customHeight="1" x14ac:dyDescent="0.3">
      <c r="C13" s="71"/>
      <c r="D13" s="31" t="s">
        <v>8</v>
      </c>
      <c r="E13" s="4" t="s">
        <v>11</v>
      </c>
      <c r="F13" s="40">
        <f>F11-F12</f>
        <v>490.30000000000018</v>
      </c>
    </row>
    <row r="14" spans="1:6" ht="20.100000000000001" customHeight="1" x14ac:dyDescent="0.3">
      <c r="C14" s="71"/>
      <c r="D14" s="27" t="s">
        <v>23</v>
      </c>
      <c r="E14" s="4"/>
      <c r="F14" s="41">
        <f>F4*((F7/F13)^0.5)/(0.0865*F7*1000)</f>
        <v>14.157399642467347</v>
      </c>
    </row>
    <row r="15" spans="1:6" ht="20.100000000000001" customHeight="1" x14ac:dyDescent="0.3">
      <c r="C15" s="71"/>
      <c r="D15" s="69" t="s">
        <v>39</v>
      </c>
      <c r="E15" s="70"/>
      <c r="F15" s="42"/>
    </row>
    <row r="16" spans="1:6" ht="20.100000000000001" customHeight="1" x14ac:dyDescent="0.3">
      <c r="C16" s="14"/>
    </row>
    <row r="17" spans="2:6" ht="20.100000000000001" customHeight="1" x14ac:dyDescent="0.3">
      <c r="C17" s="50" t="s">
        <v>40</v>
      </c>
      <c r="D17" s="3" t="s">
        <v>12</v>
      </c>
      <c r="E17" s="4" t="s">
        <v>13</v>
      </c>
      <c r="F17" s="37"/>
    </row>
    <row r="18" spans="2:6" ht="20.100000000000001" customHeight="1" x14ac:dyDescent="0.3">
      <c r="C18" s="51"/>
      <c r="D18" s="3" t="s">
        <v>4</v>
      </c>
      <c r="E18" s="4" t="s">
        <v>5</v>
      </c>
      <c r="F18" s="37"/>
    </row>
    <row r="19" spans="2:6" ht="20.100000000000001" customHeight="1" x14ac:dyDescent="0.3">
      <c r="C19" s="51"/>
      <c r="D19" s="3" t="s">
        <v>6</v>
      </c>
      <c r="E19" s="4" t="s">
        <v>5</v>
      </c>
      <c r="F19" s="37"/>
    </row>
    <row r="20" spans="2:6" ht="20.100000000000001" customHeight="1" x14ac:dyDescent="0.3">
      <c r="C20" s="51"/>
      <c r="D20" s="3" t="s">
        <v>20</v>
      </c>
      <c r="E20" s="4" t="s">
        <v>3</v>
      </c>
      <c r="F20" s="37"/>
    </row>
    <row r="21" spans="2:6" ht="20.100000000000001" customHeight="1" x14ac:dyDescent="0.3">
      <c r="C21" s="51"/>
      <c r="D21" s="3" t="s">
        <v>15</v>
      </c>
      <c r="E21" s="4" t="s">
        <v>3</v>
      </c>
      <c r="F21" s="37"/>
    </row>
    <row r="22" spans="2:6" ht="20.100000000000001" customHeight="1" x14ac:dyDescent="0.3">
      <c r="C22" s="51"/>
      <c r="D22" s="3" t="s">
        <v>16</v>
      </c>
      <c r="E22" s="4" t="s">
        <v>17</v>
      </c>
      <c r="F22" s="37"/>
    </row>
    <row r="23" spans="2:6" ht="20.100000000000001" customHeight="1" x14ac:dyDescent="0.3">
      <c r="B23" s="15"/>
      <c r="C23" s="51"/>
      <c r="D23" s="28" t="s">
        <v>50</v>
      </c>
      <c r="E23" s="4" t="s">
        <v>3</v>
      </c>
      <c r="F23" s="37"/>
    </row>
    <row r="24" spans="2:6" ht="20.100000000000001" customHeight="1" x14ac:dyDescent="0.3">
      <c r="C24" s="51"/>
      <c r="D24" s="3" t="s">
        <v>14</v>
      </c>
      <c r="E24" s="4" t="s">
        <v>3</v>
      </c>
      <c r="F24" s="43">
        <f>F30/F28</f>
        <v>0</v>
      </c>
    </row>
    <row r="25" spans="2:6" ht="20.100000000000001" customHeight="1" x14ac:dyDescent="0.3">
      <c r="C25" s="51"/>
      <c r="D25" s="3" t="s">
        <v>4</v>
      </c>
      <c r="E25" s="4" t="s">
        <v>7</v>
      </c>
      <c r="F25" s="38">
        <f>F18+1</f>
        <v>1</v>
      </c>
    </row>
    <row r="26" spans="2:6" ht="20.100000000000001" customHeight="1" x14ac:dyDescent="0.3">
      <c r="C26" s="51"/>
      <c r="D26" s="3" t="s">
        <v>6</v>
      </c>
      <c r="E26" s="4" t="s">
        <v>7</v>
      </c>
      <c r="F26" s="38">
        <f>F19+1</f>
        <v>1</v>
      </c>
    </row>
    <row r="27" spans="2:6" ht="20.100000000000001" customHeight="1" x14ac:dyDescent="0.3">
      <c r="C27" s="51"/>
      <c r="D27" s="3" t="s">
        <v>8</v>
      </c>
      <c r="E27" s="4" t="s">
        <v>9</v>
      </c>
      <c r="F27" s="39">
        <f>F25-F26</f>
        <v>0</v>
      </c>
    </row>
    <row r="28" spans="2:6" ht="20.100000000000001" customHeight="1" x14ac:dyDescent="0.3">
      <c r="C28" s="51"/>
      <c r="D28" s="3" t="s">
        <v>4</v>
      </c>
      <c r="E28" s="4" t="s">
        <v>10</v>
      </c>
      <c r="F28" s="40">
        <f>F25*98.06</f>
        <v>98.06</v>
      </c>
    </row>
    <row r="29" spans="2:6" ht="20.100000000000001" customHeight="1" x14ac:dyDescent="0.3">
      <c r="C29" s="51"/>
      <c r="D29" s="3" t="s">
        <v>6</v>
      </c>
      <c r="E29" s="4" t="s">
        <v>10</v>
      </c>
      <c r="F29" s="40">
        <f>F26*98.06</f>
        <v>98.06</v>
      </c>
    </row>
    <row r="30" spans="2:6" ht="20.100000000000001" customHeight="1" x14ac:dyDescent="0.3">
      <c r="C30" s="51"/>
      <c r="D30" s="3" t="s">
        <v>8</v>
      </c>
      <c r="E30" s="4" t="s">
        <v>11</v>
      </c>
      <c r="F30" s="40">
        <f>F28-F29</f>
        <v>0</v>
      </c>
    </row>
    <row r="31" spans="2:6" ht="20.100000000000001" customHeight="1" x14ac:dyDescent="0.3">
      <c r="C31" s="51"/>
      <c r="D31" s="3" t="s">
        <v>16</v>
      </c>
      <c r="E31" s="4" t="s">
        <v>18</v>
      </c>
      <c r="F31" s="39">
        <f>F22+273</f>
        <v>273</v>
      </c>
    </row>
    <row r="32" spans="2:6" ht="20.100000000000001" customHeight="1" x14ac:dyDescent="0.3">
      <c r="C32" s="51"/>
      <c r="D32" s="3" t="s">
        <v>19</v>
      </c>
      <c r="E32" s="4" t="s">
        <v>3</v>
      </c>
      <c r="F32" s="39">
        <v>0.94799999999999995</v>
      </c>
    </row>
    <row r="33" spans="1:6" ht="20.100000000000001" customHeight="1" x14ac:dyDescent="0.3">
      <c r="C33" s="51"/>
      <c r="D33" s="3" t="s">
        <v>21</v>
      </c>
      <c r="E33" s="4"/>
      <c r="F33" s="43">
        <f>2.142*F23*F21</f>
        <v>0</v>
      </c>
    </row>
    <row r="34" spans="1:6" ht="20.100000000000001" customHeight="1" x14ac:dyDescent="0.3">
      <c r="C34" s="51"/>
      <c r="D34" s="3" t="s">
        <v>22</v>
      </c>
      <c r="E34" s="4"/>
      <c r="F34" s="43" t="e">
        <f>1-F24/F33</f>
        <v>#DIV/0!</v>
      </c>
    </row>
    <row r="35" spans="1:6" ht="20.100000000000001" customHeight="1" x14ac:dyDescent="0.3">
      <c r="C35" s="51"/>
      <c r="D35" s="27" t="s">
        <v>23</v>
      </c>
      <c r="E35" s="4"/>
      <c r="F35" s="41" t="e">
        <f>(F17/(F32*F28*F34))*(F31/(F20*F24))^0.5</f>
        <v>#DIV/0!</v>
      </c>
    </row>
    <row r="36" spans="1:6" ht="20.100000000000001" customHeight="1" x14ac:dyDescent="0.3">
      <c r="C36" s="51"/>
      <c r="D36" s="3" t="s">
        <v>41</v>
      </c>
      <c r="E36" s="33"/>
      <c r="F36" s="42"/>
    </row>
    <row r="38" spans="1:6" ht="20.100000000000001" customHeight="1" x14ac:dyDescent="0.3">
      <c r="C38" s="73" t="s">
        <v>43</v>
      </c>
      <c r="D38" s="74"/>
      <c r="E38" s="75"/>
      <c r="F38" s="44" t="e">
        <f>F14+F35</f>
        <v>#DIV/0!</v>
      </c>
    </row>
    <row r="39" spans="1:6" ht="20.100000000000001" customHeight="1" x14ac:dyDescent="0.3">
      <c r="C39" s="76" t="s">
        <v>45</v>
      </c>
      <c r="D39" s="77"/>
      <c r="E39" s="78"/>
      <c r="F39" s="45"/>
    </row>
    <row r="40" spans="1:6" ht="20.100000000000001" customHeight="1" x14ac:dyDescent="0.3">
      <c r="C40" s="76" t="s">
        <v>44</v>
      </c>
      <c r="D40" s="77"/>
      <c r="E40" s="78"/>
      <c r="F40" s="45"/>
    </row>
    <row r="41" spans="1:6" ht="20.100000000000001" customHeight="1" x14ac:dyDescent="0.3">
      <c r="D41" s="29"/>
      <c r="E41" s="34"/>
      <c r="F41" s="46"/>
    </row>
    <row r="42" spans="1:6" ht="20.100000000000001" customHeight="1" x14ac:dyDescent="0.3">
      <c r="A42"/>
      <c r="B42" s="50" t="s">
        <v>42</v>
      </c>
      <c r="C42" s="79" t="s">
        <v>46</v>
      </c>
      <c r="D42" s="79"/>
      <c r="E42" s="79"/>
      <c r="F42" s="47" t="e">
        <f>(ABS(F38-F39)/F38)*100</f>
        <v>#DIV/0!</v>
      </c>
    </row>
    <row r="43" spans="1:6" ht="20.100000000000001" customHeight="1" x14ac:dyDescent="0.3">
      <c r="A43"/>
      <c r="B43" s="51"/>
      <c r="C43" s="60" t="s">
        <v>26</v>
      </c>
      <c r="D43" s="60"/>
      <c r="E43" s="60"/>
      <c r="F43" s="39" t="str">
        <f>IF((ABS(F14-F15)/F14)*100&gt;15,"worning",TRUE)</f>
        <v>worning</v>
      </c>
    </row>
    <row r="44" spans="1:6" ht="20.100000000000001" customHeight="1" x14ac:dyDescent="0.3">
      <c r="A44" s="13"/>
      <c r="B44" s="51"/>
      <c r="C44" s="72" t="s">
        <v>27</v>
      </c>
      <c r="D44" s="72"/>
      <c r="E44" s="72"/>
      <c r="F44" s="39" t="e">
        <f>IF(F47="Equal",IF(F14&gt;0.6*#REF!,"worning",TRUE),IF(F14&gt;0.75*#REF!,"worning",TRUE))</f>
        <v>#REF!</v>
      </c>
    </row>
    <row r="45" spans="1:6" ht="20.100000000000001" customHeight="1" x14ac:dyDescent="0.3">
      <c r="A45" s="13"/>
      <c r="B45" s="51"/>
      <c r="C45" s="56" t="s">
        <v>28</v>
      </c>
      <c r="D45" s="57"/>
      <c r="E45" s="58"/>
      <c r="F45" s="39" t="str">
        <f>IF((ABS(F14-F15)/F14)*100&gt;10,"worning",TRUE)</f>
        <v>worning</v>
      </c>
    </row>
    <row r="46" spans="1:6" ht="20.100000000000001" customHeight="1" x14ac:dyDescent="0.3">
      <c r="A46" s="13"/>
      <c r="B46" s="51"/>
      <c r="C46" s="60" t="s">
        <v>29</v>
      </c>
      <c r="D46" s="60"/>
      <c r="E46" s="60"/>
      <c r="F46" s="43" t="e">
        <f>F15/#REF!</f>
        <v>#REF!</v>
      </c>
    </row>
    <row r="47" spans="1:6" ht="20.100000000000001" customHeight="1" x14ac:dyDescent="0.3">
      <c r="A47" s="13"/>
      <c r="B47" s="51"/>
      <c r="C47" s="60" t="s">
        <v>30</v>
      </c>
      <c r="D47" s="60"/>
      <c r="E47" s="60"/>
      <c r="F47" s="42"/>
    </row>
    <row r="48" spans="1:6" ht="20.100000000000001" customHeight="1" x14ac:dyDescent="0.3">
      <c r="A48" s="13"/>
      <c r="B48" s="51"/>
      <c r="C48" s="30" t="s">
        <v>31</v>
      </c>
      <c r="D48" s="23" t="s">
        <v>49</v>
      </c>
      <c r="E48" s="35" t="s">
        <v>48</v>
      </c>
      <c r="F48" s="47"/>
    </row>
    <row r="49" spans="2:6" ht="20.100000000000001" customHeight="1" x14ac:dyDescent="0.3">
      <c r="B49" s="51"/>
      <c r="C49" s="60" t="s">
        <v>32</v>
      </c>
      <c r="D49" s="60"/>
      <c r="E49" s="60"/>
      <c r="F49" s="37"/>
    </row>
    <row r="50" spans="2:6" ht="20.100000000000001" customHeight="1" x14ac:dyDescent="0.3">
      <c r="B50" s="51"/>
      <c r="C50" s="60" t="s">
        <v>33</v>
      </c>
      <c r="D50" s="60"/>
      <c r="E50" s="60"/>
      <c r="F50" s="39" t="e">
        <f>IF((ABS(F48-F49)/F48)*100&gt;10,"worning",TRUE)</f>
        <v>#DIV/0!</v>
      </c>
    </row>
    <row r="53" spans="2:6" ht="20.100000000000001" customHeight="1" x14ac:dyDescent="0.3">
      <c r="B53" s="1" t="s">
        <v>52</v>
      </c>
    </row>
    <row r="54" spans="2:6" ht="20.100000000000001" customHeight="1" x14ac:dyDescent="0.3">
      <c r="B54" s="1" t="s">
        <v>48</v>
      </c>
    </row>
  </sheetData>
  <mergeCells count="18">
    <mergeCell ref="C17:C36"/>
    <mergeCell ref="C44:E44"/>
    <mergeCell ref="B42:B50"/>
    <mergeCell ref="C38:E38"/>
    <mergeCell ref="C39:E39"/>
    <mergeCell ref="C40:E40"/>
    <mergeCell ref="C42:E42"/>
    <mergeCell ref="C43:E43"/>
    <mergeCell ref="C46:E46"/>
    <mergeCell ref="C47:E47"/>
    <mergeCell ref="C49:E49"/>
    <mergeCell ref="C50:E50"/>
    <mergeCell ref="C45:E45"/>
    <mergeCell ref="A3:B3"/>
    <mergeCell ref="A4:B4"/>
    <mergeCell ref="D1:E1"/>
    <mergeCell ref="D15:E15"/>
    <mergeCell ref="C2:C15"/>
  </mergeCells>
  <conditionalFormatting sqref="F43:F45 F50">
    <cfRule type="cellIs" dxfId="0" priority="3" operator="equal">
      <formula>"worning"</formula>
    </cfRule>
  </conditionalFormatting>
  <dataValidations count="1">
    <dataValidation type="list" allowBlank="1" showInputMessage="1" showErrorMessage="1" sqref="F47" xr:uid="{00000000-0002-0000-0200-000000000000}">
      <formula1>#REF!</formula1>
    </dataValidation>
  </dataValidations>
  <hyperlinks>
    <hyperlink ref="D48" location="Linear!A1" display="linear " xr:uid="{00000000-0004-0000-0200-000000000000}"/>
    <hyperlink ref="E48" location="Equalpercentage!A1" display="equal" xr:uid="{00000000-0004-0000-0200-000001000000}"/>
  </hyperlinks>
  <pageMargins left="0.7" right="0.7" top="0.75" bottom="0.75" header="0.3" footer="0.3"/>
  <pageSetup scale="98" orientation="portrait" r:id="rId1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22" workbookViewId="0">
      <selection activeCell="O36" sqref="O3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4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40"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Vapor</vt:lpstr>
      <vt:lpstr>Liquid</vt:lpstr>
      <vt:lpstr>2 Phase</vt:lpstr>
      <vt:lpstr>Table 5 for Xt, Fl</vt:lpstr>
      <vt:lpstr>Linear</vt:lpstr>
      <vt:lpstr>Equalpercentage</vt:lpstr>
      <vt:lpstr>'2 Phase'!Print_Area</vt:lpstr>
      <vt:lpstr>Liquid!Print_Area</vt:lpstr>
      <vt:lpstr>Vapor!Print_Area</vt:lpstr>
    </vt:vector>
  </TitlesOfParts>
  <Company>AlphaPardaz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n.sajedi</dc:creator>
  <cp:lastModifiedBy>Reihane AliRamezani</cp:lastModifiedBy>
  <dcterms:created xsi:type="dcterms:W3CDTF">2010-11-02T08:49:44Z</dcterms:created>
  <dcterms:modified xsi:type="dcterms:W3CDTF">2024-06-30T09:56:44Z</dcterms:modified>
</cp:coreProperties>
</file>